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I-D34\Desktop\"/>
    </mc:Choice>
  </mc:AlternateContent>
  <xr:revisionPtr revIDLastSave="0" documentId="8_{39519CC8-D768-41F3-B7E9-F95B19E22D06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nalytica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1" l="1"/>
  <c r="N27" i="1"/>
  <c r="N19" i="1"/>
  <c r="N11" i="1"/>
  <c r="O27" i="1" s="1"/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J7" i="1"/>
  <c r="F5" i="1"/>
  <c r="F4" i="1"/>
  <c r="J4" i="1"/>
  <c r="D43" i="1" l="1"/>
  <c r="D34" i="1"/>
  <c r="D33" i="1"/>
  <c r="D20" i="1"/>
  <c r="D24" i="1"/>
  <c r="B17" i="1"/>
  <c r="D17" i="1" s="1"/>
  <c r="B23" i="1"/>
  <c r="B29" i="1"/>
  <c r="D29" i="1" s="1"/>
  <c r="B35" i="1"/>
  <c r="D35" i="1" s="1"/>
  <c r="B41" i="1"/>
  <c r="D41" i="1" s="1"/>
  <c r="B47" i="1"/>
  <c r="D47" i="1" s="1"/>
  <c r="B10" i="1"/>
  <c r="C10" i="1" s="1"/>
  <c r="B20" i="1"/>
  <c r="B32" i="1"/>
  <c r="B44" i="1"/>
  <c r="D44" i="1" s="1"/>
  <c r="B16" i="1"/>
  <c r="B46" i="1"/>
  <c r="D46" i="1" s="1"/>
  <c r="B18" i="1"/>
  <c r="B24" i="1"/>
  <c r="B30" i="1"/>
  <c r="B36" i="1"/>
  <c r="D36" i="1" s="1"/>
  <c r="B42" i="1"/>
  <c r="D42" i="1" s="1"/>
  <c r="B48" i="1"/>
  <c r="D48" i="1" s="1"/>
  <c r="B26" i="1"/>
  <c r="B12" i="1"/>
  <c r="B15" i="1"/>
  <c r="B27" i="1"/>
  <c r="D27" i="1" s="1"/>
  <c r="B45" i="1"/>
  <c r="D45" i="1" s="1"/>
  <c r="B22" i="1"/>
  <c r="D22" i="1" s="1"/>
  <c r="B28" i="1"/>
  <c r="B34" i="1"/>
  <c r="B13" i="1"/>
  <c r="B19" i="1"/>
  <c r="D19" i="1" s="1"/>
  <c r="B25" i="1"/>
  <c r="B31" i="1"/>
  <c r="D31" i="1" s="1"/>
  <c r="B37" i="1"/>
  <c r="D37" i="1" s="1"/>
  <c r="B43" i="1"/>
  <c r="B11" i="1"/>
  <c r="B14" i="1"/>
  <c r="B38" i="1"/>
  <c r="D38" i="1" s="1"/>
  <c r="B21" i="1"/>
  <c r="D21" i="1" s="1"/>
  <c r="B39" i="1"/>
  <c r="D39" i="1" s="1"/>
  <c r="B40" i="1"/>
  <c r="D40" i="1" s="1"/>
  <c r="B33" i="1"/>
  <c r="D26" i="1"/>
  <c r="D28" i="1"/>
  <c r="D30" i="1"/>
  <c r="D23" i="1"/>
  <c r="D32" i="1"/>
  <c r="D25" i="1"/>
  <c r="D18" i="1"/>
  <c r="C11" i="1"/>
  <c r="E11" i="1" s="1"/>
  <c r="C12" i="1" l="1"/>
  <c r="E12" i="1" s="1"/>
  <c r="C13" i="1" l="1"/>
  <c r="E13" i="1" s="1"/>
  <c r="C14" i="1" l="1"/>
  <c r="E14" i="1" s="1"/>
  <c r="C15" i="1" l="1"/>
  <c r="E15" i="1" s="1"/>
  <c r="C16" i="1" l="1"/>
  <c r="E16" i="1" s="1"/>
  <c r="C17" i="1" l="1"/>
  <c r="C18" i="1" l="1"/>
  <c r="E17" i="1"/>
  <c r="C19" i="1" l="1"/>
  <c r="E18" i="1"/>
  <c r="C20" i="1" l="1"/>
  <c r="E19" i="1"/>
  <c r="E20" i="1" l="1"/>
  <c r="C21" i="1"/>
  <c r="C22" i="1" l="1"/>
  <c r="E21" i="1"/>
  <c r="C23" i="1" l="1"/>
  <c r="E22" i="1"/>
  <c r="C24" i="1" l="1"/>
  <c r="E23" i="1"/>
  <c r="E24" i="1" l="1"/>
  <c r="C25" i="1"/>
  <c r="C26" i="1" l="1"/>
  <c r="E25" i="1"/>
  <c r="C27" i="1" l="1"/>
  <c r="E26" i="1"/>
  <c r="C28" i="1" l="1"/>
  <c r="E27" i="1"/>
  <c r="E28" i="1" l="1"/>
  <c r="C29" i="1"/>
  <c r="E29" i="1" l="1"/>
  <c r="C30" i="1"/>
  <c r="E30" i="1" l="1"/>
  <c r="C31" i="1"/>
  <c r="C32" i="1" l="1"/>
  <c r="E31" i="1"/>
  <c r="E32" i="1" l="1"/>
  <c r="C33" i="1"/>
  <c r="C34" i="1" l="1"/>
  <c r="E33" i="1"/>
  <c r="C35" i="1" l="1"/>
  <c r="E34" i="1"/>
  <c r="C36" i="1" l="1"/>
  <c r="E35" i="1"/>
  <c r="E36" i="1" l="1"/>
  <c r="C37" i="1"/>
  <c r="C38" i="1" l="1"/>
  <c r="E37" i="1"/>
  <c r="C39" i="1" l="1"/>
  <c r="E38" i="1"/>
  <c r="C40" i="1" l="1"/>
  <c r="E39" i="1"/>
  <c r="C41" i="1" l="1"/>
  <c r="E41" i="1" s="1"/>
  <c r="E40" i="1"/>
  <c r="C42" i="1" l="1"/>
  <c r="C43" i="1" l="1"/>
  <c r="E42" i="1"/>
  <c r="C44" i="1" l="1"/>
  <c r="E43" i="1"/>
  <c r="C45" i="1" l="1"/>
  <c r="E44" i="1"/>
  <c r="C46" i="1" l="1"/>
  <c r="E45" i="1"/>
  <c r="C48" i="1" l="1"/>
  <c r="C47" i="1"/>
  <c r="E46" i="1"/>
  <c r="E48" i="1" l="1"/>
  <c r="E47" i="1"/>
</calcChain>
</file>

<file path=xl/sharedStrings.xml><?xml version="1.0" encoding="utf-8"?>
<sst xmlns="http://schemas.openxmlformats.org/spreadsheetml/2006/main" count="42" uniqueCount="33">
  <si>
    <t xml:space="preserve">K = </t>
  </si>
  <si>
    <t xml:space="preserve">L =  41;  i, j =  3, 42 </t>
  </si>
  <si>
    <t>Depth =  1 (m)</t>
  </si>
  <si>
    <t xml:space="preserve">L =  2;  i, j =  3, 3 </t>
  </si>
  <si>
    <t>Bot El = 300.000 (m)</t>
  </si>
  <si>
    <t xml:space="preserve">U= </t>
  </si>
  <si>
    <t>Flow BC ID = WWTP</t>
  </si>
  <si>
    <t xml:space="preserve"> @ Time (Table:2) = 0.330</t>
  </si>
  <si>
    <t>WWTP</t>
  </si>
  <si>
    <t>US</t>
  </si>
  <si>
    <t>DS</t>
  </si>
  <si>
    <t>Total</t>
  </si>
  <si>
    <r>
      <t>S</t>
    </r>
    <r>
      <rPr>
        <vertAlign val="subscript"/>
        <sz val="32"/>
        <color rgb="FF000000"/>
        <rFont val="Arial"/>
        <family val="2"/>
      </rPr>
      <t>x</t>
    </r>
    <r>
      <rPr>
        <sz val="32"/>
        <color rgb="FF000000"/>
        <rFont val="Arial"/>
        <family val="2"/>
      </rPr>
      <t>=S</t>
    </r>
    <r>
      <rPr>
        <vertAlign val="subscript"/>
        <sz val="32"/>
        <color rgb="FF000000"/>
        <rFont val="Arial"/>
        <family val="2"/>
      </rPr>
      <t>0</t>
    </r>
    <r>
      <rPr>
        <sz val="32"/>
        <color rgb="FF000000"/>
        <rFont val="Arial"/>
        <family val="2"/>
      </rPr>
      <t>e</t>
    </r>
    <r>
      <rPr>
        <vertAlign val="superscript"/>
        <sz val="32"/>
        <color rgb="FF000000"/>
        <rFont val="Arial"/>
        <family val="2"/>
      </rPr>
      <t xml:space="preserve">(-K.X/U) </t>
    </r>
  </si>
  <si>
    <r>
      <t>S</t>
    </r>
    <r>
      <rPr>
        <vertAlign val="subscript"/>
        <sz val="11"/>
        <color theme="1"/>
        <rFont val="Calibri"/>
        <family val="2"/>
        <scheme val="minor"/>
      </rPr>
      <t>0</t>
    </r>
  </si>
  <si>
    <t>Cell length</t>
  </si>
  <si>
    <t xml:space="preserve">US to DS distance = </t>
  </si>
  <si>
    <t>Y Coord</t>
  </si>
  <si>
    <t>Y distance</t>
  </si>
  <si>
    <t xml:space="preserve">Time: 201.1458 </t>
  </si>
  <si>
    <t xml:space="preserve">X, Y = 15.000,165750.000 </t>
  </si>
  <si>
    <t>dX, dY = 30.000 (m), 1500.000 (m)</t>
  </si>
  <si>
    <t xml:space="preserve">Dye =  .731291 </t>
  </si>
  <si>
    <t xml:space="preserve">X, Y = 15.000,224250.000 </t>
  </si>
  <si>
    <t>Bot El = 302.925 (m)</t>
  </si>
  <si>
    <t>Depth =  1.02565 (m)</t>
  </si>
  <si>
    <t xml:space="preserve">Dye =  .194499 </t>
  </si>
  <si>
    <t xml:space="preserve">L =  34;  i, j =  3, 35 </t>
  </si>
  <si>
    <t xml:space="preserve">X, Y = 15.000,213750.000 </t>
  </si>
  <si>
    <t>Bot El = 302.400 (m)</t>
  </si>
  <si>
    <t>Depth =  1.06706 (m)</t>
  </si>
  <si>
    <t xml:space="preserve"> @ Time (Table:3) = 0.330</t>
  </si>
  <si>
    <t>Y</t>
  </si>
  <si>
    <t>distance to WWTP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</si>
</sst>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32"/>
      <color rgb="FF000000"/>
      <name val="Arial"/>
      <family val="2"/>
    </font>
    <font>
      <vertAlign val="subscript"/>
      <sz val="32"/>
      <color rgb="FF000000"/>
      <name val="Arial"/>
      <family val="2"/>
    </font>
    <font>
      <vertAlign val="superscript"/>
      <sz val="32"/>
      <color rgb="FF000000"/>
      <name val="Arial"/>
      <family val="2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3" fillId="0" borderId="0" xfId="0" applyFont="1" applyAlignment="1">
      <alignment horizontal="left" vertical="center" readingOrder="1"/>
    </xf>
    <xf numFmtId="164" fontId="0" fillId="0" borderId="0" xfId="0" applyNumberFormat="1"/>
    <xf numFmtId="2" fontId="0" fillId="0" borderId="0" xfId="1" applyNumberFormat="1" applyFont="1"/>
    <xf numFmtId="0" fontId="2" fillId="0" borderId="0" xfId="0" applyFont="1" applyAlignment="1">
      <alignment horizontal="center"/>
    </xf>
    <xf numFmtId="0" fontId="2" fillId="0" borderId="0" xfId="0" applyFont="1"/>
    <xf numFmtId="165" fontId="0" fillId="0" borderId="0" xfId="0" applyNumberFormat="1"/>
    <xf numFmtId="165" fontId="0" fillId="0" borderId="0" xfId="1" applyNumberFormat="1" applyFont="1"/>
    <xf numFmtId="0" fontId="0" fillId="0" borderId="0" xfId="0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466725</xdr:colOff>
      <xdr:row>0</xdr:row>
      <xdr:rowOff>152400</xdr:rowOff>
    </xdr:from>
    <xdr:to>
      <xdr:col>17</xdr:col>
      <xdr:colOff>583230</xdr:colOff>
      <xdr:row>5</xdr:row>
      <xdr:rowOff>108376</xdr:rowOff>
    </xdr:to>
    <xdr:sp macro="" textlink="">
      <xdr:nvSpPr>
        <xdr:cNvPr id="2" name="TextBox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9115425" y="152400"/>
          <a:ext cx="3545505" cy="1318051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bg1"/>
              </a:solidFill>
              <a:latin typeface="Arial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bg1"/>
              </a:solidFill>
              <a:latin typeface="Arial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bg1"/>
              </a:solidFill>
              <a:latin typeface="Arial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bg1"/>
              </a:solidFill>
              <a:latin typeface="Arial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bg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bg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bg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bg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bg1"/>
              </a:solidFill>
              <a:latin typeface="Arial" charset="0"/>
              <a:ea typeface="+mn-ea"/>
              <a:cs typeface="+mn-cs"/>
            </a:defRPr>
          </a:lvl9pPr>
        </a:lstStyle>
        <a:p>
          <a:pPr algn="l"/>
          <a:r>
            <a:rPr lang="en-US">
              <a:solidFill>
                <a:schemeClr val="tx1"/>
              </a:solidFill>
            </a:rPr>
            <a:t>S = substance concentration</a:t>
          </a:r>
        </a:p>
        <a:p>
          <a:pPr algn="l"/>
          <a:r>
            <a:rPr lang="en-US">
              <a:solidFill>
                <a:schemeClr val="tx1"/>
              </a:solidFill>
            </a:rPr>
            <a:t>S</a:t>
          </a:r>
          <a:r>
            <a:rPr lang="en-US" baseline="-25000">
              <a:solidFill>
                <a:schemeClr val="tx1"/>
              </a:solidFill>
            </a:rPr>
            <a:t>x</a:t>
          </a:r>
          <a:r>
            <a:rPr lang="en-US">
              <a:solidFill>
                <a:schemeClr val="tx1"/>
              </a:solidFill>
            </a:rPr>
            <a:t> = concentration at X downstream</a:t>
          </a:r>
        </a:p>
        <a:p>
          <a:pPr algn="l"/>
          <a:r>
            <a:rPr lang="en-US">
              <a:solidFill>
                <a:schemeClr val="tx1"/>
              </a:solidFill>
            </a:rPr>
            <a:t>S</a:t>
          </a:r>
          <a:r>
            <a:rPr lang="en-US" baseline="-25000">
              <a:solidFill>
                <a:schemeClr val="tx1"/>
              </a:solidFill>
            </a:rPr>
            <a:t>o</a:t>
          </a:r>
          <a:r>
            <a:rPr lang="en-US">
              <a:solidFill>
                <a:schemeClr val="tx1"/>
              </a:solidFill>
            </a:rPr>
            <a:t> = initial concentration</a:t>
          </a:r>
        </a:p>
        <a:p>
          <a:pPr algn="l"/>
          <a:r>
            <a:rPr lang="en-US">
              <a:solidFill>
                <a:schemeClr val="tx1"/>
              </a:solidFill>
            </a:rPr>
            <a:t>K = decay rate (/day)</a:t>
          </a:r>
        </a:p>
        <a:p>
          <a:pPr algn="l"/>
          <a:r>
            <a:rPr lang="en-US">
              <a:solidFill>
                <a:schemeClr val="tx1"/>
              </a:solidFill>
            </a:rPr>
            <a:t>X = location </a:t>
          </a:r>
        </a:p>
        <a:p>
          <a:pPr algn="l"/>
          <a:r>
            <a:rPr lang="en-US">
              <a:solidFill>
                <a:schemeClr val="tx1"/>
              </a:solidFill>
            </a:rPr>
            <a:t>U = velocity </a:t>
          </a:r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O49"/>
  <sheetViews>
    <sheetView tabSelected="1" workbookViewId="0">
      <selection activeCell="F11" sqref="F11"/>
    </sheetView>
  </sheetViews>
  <sheetFormatPr defaultRowHeight="15" x14ac:dyDescent="0.25"/>
  <cols>
    <col min="3" max="3" width="11.28515625" customWidth="1"/>
    <col min="5" max="5" width="10.5703125" customWidth="1"/>
    <col min="6" max="6" width="9.42578125" customWidth="1"/>
  </cols>
  <sheetData>
    <row r="3" spans="1:14" ht="47.25" x14ac:dyDescent="0.25">
      <c r="C3" s="1" t="s">
        <v>12</v>
      </c>
    </row>
    <row r="4" spans="1:14" ht="18" x14ac:dyDescent="0.35">
      <c r="D4" s="5" t="s">
        <v>9</v>
      </c>
      <c r="E4" t="s">
        <v>13</v>
      </c>
      <c r="F4">
        <f>0.2</f>
        <v>0.2</v>
      </c>
      <c r="H4" s="5" t="s">
        <v>8</v>
      </c>
      <c r="I4" t="s">
        <v>13</v>
      </c>
      <c r="J4">
        <f>0.33*15/(0.33+2.83)</f>
        <v>1.5664556962025316</v>
      </c>
    </row>
    <row r="5" spans="1:14" x14ac:dyDescent="0.25">
      <c r="E5" t="s">
        <v>0</v>
      </c>
      <c r="F5">
        <f>-0.15/24/60/60</f>
        <v>-1.736111111111111E-6</v>
      </c>
    </row>
    <row r="6" spans="1:14" x14ac:dyDescent="0.25">
      <c r="E6" t="s">
        <v>14</v>
      </c>
      <c r="F6">
        <v>1500</v>
      </c>
    </row>
    <row r="7" spans="1:14" x14ac:dyDescent="0.25">
      <c r="E7" t="s">
        <v>5</v>
      </c>
      <c r="F7">
        <v>0.1036</v>
      </c>
      <c r="H7" t="s">
        <v>15</v>
      </c>
      <c r="J7">
        <f>N11-N19</f>
        <v>58500</v>
      </c>
    </row>
    <row r="9" spans="1:14" x14ac:dyDescent="0.25">
      <c r="A9" s="4" t="s">
        <v>16</v>
      </c>
      <c r="B9" s="4" t="s">
        <v>17</v>
      </c>
      <c r="C9" s="4" t="s">
        <v>9</v>
      </c>
      <c r="D9" s="5" t="s">
        <v>8</v>
      </c>
      <c r="E9" s="4" t="s">
        <v>11</v>
      </c>
      <c r="J9" s="5" t="s">
        <v>9</v>
      </c>
      <c r="K9" t="s">
        <v>18</v>
      </c>
    </row>
    <row r="10" spans="1:14" x14ac:dyDescent="0.25">
      <c r="A10">
        <f>(N11-N19)-1500/2</f>
        <v>57750</v>
      </c>
      <c r="B10">
        <f t="shared" ref="B10:B48" si="0">$J$7 - A10</f>
        <v>750</v>
      </c>
      <c r="C10" s="7">
        <f t="shared" ref="C10:C48" si="1">$F$4*EXP($F$5*B10/$F$7)</f>
        <v>0.19750205603774085</v>
      </c>
      <c r="E10" s="6">
        <f>C10+D10</f>
        <v>0.19750205603774085</v>
      </c>
      <c r="G10" s="2"/>
      <c r="K10" t="s">
        <v>1</v>
      </c>
      <c r="N10" s="8" t="s">
        <v>31</v>
      </c>
    </row>
    <row r="11" spans="1:14" x14ac:dyDescent="0.25">
      <c r="A11">
        <f t="shared" ref="A11:A48" si="2">A10-$F$6</f>
        <v>56250</v>
      </c>
      <c r="B11">
        <f t="shared" si="0"/>
        <v>2250</v>
      </c>
      <c r="C11" s="7">
        <f t="shared" si="1"/>
        <v>0.19259937431177665</v>
      </c>
      <c r="E11" s="6">
        <f t="shared" ref="E10:E48" si="3">C11+D11</f>
        <v>0.19259937431177665</v>
      </c>
      <c r="G11" s="2"/>
      <c r="H11" s="2"/>
      <c r="K11" t="s">
        <v>22</v>
      </c>
      <c r="N11">
        <f>224250</f>
        <v>224250</v>
      </c>
    </row>
    <row r="12" spans="1:14" x14ac:dyDescent="0.25">
      <c r="A12">
        <f t="shared" si="2"/>
        <v>54750</v>
      </c>
      <c r="B12">
        <f t="shared" si="0"/>
        <v>3750</v>
      </c>
      <c r="C12" s="7">
        <f t="shared" si="1"/>
        <v>0.18781839404344947</v>
      </c>
      <c r="E12" s="6">
        <f t="shared" si="3"/>
        <v>0.18781839404344947</v>
      </c>
      <c r="G12" s="2"/>
      <c r="H12" s="2"/>
      <c r="K12" t="s">
        <v>20</v>
      </c>
    </row>
    <row r="13" spans="1:14" x14ac:dyDescent="0.25">
      <c r="A13">
        <f t="shared" si="2"/>
        <v>53250</v>
      </c>
      <c r="B13">
        <f t="shared" si="0"/>
        <v>5250</v>
      </c>
      <c r="C13" s="7">
        <f t="shared" si="1"/>
        <v>0.18315609418313405</v>
      </c>
      <c r="E13" s="6">
        <f t="shared" si="3"/>
        <v>0.18315609418313405</v>
      </c>
      <c r="G13" s="2"/>
      <c r="H13" s="2"/>
      <c r="K13" t="s">
        <v>23</v>
      </c>
    </row>
    <row r="14" spans="1:14" x14ac:dyDescent="0.25">
      <c r="A14">
        <f t="shared" si="2"/>
        <v>51750</v>
      </c>
      <c r="B14">
        <f t="shared" si="0"/>
        <v>6750</v>
      </c>
      <c r="C14" s="7">
        <f t="shared" si="1"/>
        <v>0.17860952867406896</v>
      </c>
      <c r="E14" s="6">
        <f t="shared" si="3"/>
        <v>0.17860952867406896</v>
      </c>
      <c r="K14" t="s">
        <v>24</v>
      </c>
    </row>
    <row r="15" spans="1:14" x14ac:dyDescent="0.25">
      <c r="A15">
        <f t="shared" si="2"/>
        <v>50250</v>
      </c>
      <c r="B15">
        <f t="shared" si="0"/>
        <v>8250</v>
      </c>
      <c r="C15" s="7">
        <f t="shared" si="1"/>
        <v>0.17417582459077521</v>
      </c>
      <c r="E15" s="6">
        <f t="shared" si="3"/>
        <v>0.17417582459077521</v>
      </c>
      <c r="K15" t="s">
        <v>25</v>
      </c>
    </row>
    <row r="16" spans="1:14" x14ac:dyDescent="0.25">
      <c r="A16">
        <f t="shared" si="2"/>
        <v>48750</v>
      </c>
      <c r="B16">
        <f t="shared" si="0"/>
        <v>9750</v>
      </c>
      <c r="C16" s="7">
        <f t="shared" si="1"/>
        <v>0.16985218032368585</v>
      </c>
      <c r="D16" s="3"/>
      <c r="E16" s="6">
        <f t="shared" si="3"/>
        <v>0.16985218032368585</v>
      </c>
    </row>
    <row r="17" spans="1:15" x14ac:dyDescent="0.25">
      <c r="A17">
        <f t="shared" si="2"/>
        <v>47250</v>
      </c>
      <c r="B17">
        <f t="shared" si="0"/>
        <v>11250</v>
      </c>
      <c r="C17" s="7">
        <f t="shared" si="1"/>
        <v>0.1656358638088391</v>
      </c>
      <c r="D17" s="7">
        <f>$J$4*EXP($F$5*(B17-$O$27)/$F$7)</f>
        <v>1.5664556962025316</v>
      </c>
      <c r="E17" s="6">
        <f t="shared" si="3"/>
        <v>1.7320915600113707</v>
      </c>
      <c r="J17" s="5" t="s">
        <v>10</v>
      </c>
      <c r="K17" t="s">
        <v>18</v>
      </c>
    </row>
    <row r="18" spans="1:15" x14ac:dyDescent="0.25">
      <c r="A18">
        <f t="shared" si="2"/>
        <v>45750</v>
      </c>
      <c r="B18">
        <f t="shared" si="0"/>
        <v>12750</v>
      </c>
      <c r="C18" s="7">
        <f t="shared" si="1"/>
        <v>0.16152421080151691</v>
      </c>
      <c r="D18" s="7">
        <f t="shared" ref="D18:D48" si="4">$J$4*EXP($F$5*(B18-$O$27)/$F$7)</f>
        <v>1.5275708669993502</v>
      </c>
      <c r="E18" s="6">
        <f t="shared" si="3"/>
        <v>1.6890950778008671</v>
      </c>
      <c r="K18" t="s">
        <v>3</v>
      </c>
    </row>
    <row r="19" spans="1:15" x14ac:dyDescent="0.25">
      <c r="A19">
        <f t="shared" si="2"/>
        <v>44250</v>
      </c>
      <c r="B19">
        <f t="shared" si="0"/>
        <v>14250</v>
      </c>
      <c r="C19" s="7">
        <f t="shared" si="1"/>
        <v>0.15751462319273746</v>
      </c>
      <c r="D19" s="7">
        <f t="shared" si="4"/>
        <v>1.4896512932743966</v>
      </c>
      <c r="E19" s="6">
        <f t="shared" si="3"/>
        <v>1.647165916467134</v>
      </c>
      <c r="K19" t="s">
        <v>19</v>
      </c>
      <c r="N19">
        <f xml:space="preserve"> 165750</f>
        <v>165750</v>
      </c>
    </row>
    <row r="20" spans="1:15" x14ac:dyDescent="0.25">
      <c r="A20">
        <f t="shared" si="2"/>
        <v>42750</v>
      </c>
      <c r="B20">
        <f t="shared" si="0"/>
        <v>15750</v>
      </c>
      <c r="C20" s="7">
        <f t="shared" si="1"/>
        <v>0.15360456736753833</v>
      </c>
      <c r="D20" s="7">
        <f t="shared" si="4"/>
        <v>1.4526730140599273</v>
      </c>
      <c r="E20" s="6">
        <f t="shared" si="3"/>
        <v>1.6062775814274657</v>
      </c>
      <c r="K20" t="s">
        <v>20</v>
      </c>
    </row>
    <row r="21" spans="1:15" x14ac:dyDescent="0.25">
      <c r="A21">
        <f t="shared" si="2"/>
        <v>41250</v>
      </c>
      <c r="B21">
        <f t="shared" si="0"/>
        <v>17250</v>
      </c>
      <c r="C21" s="7">
        <f t="shared" si="1"/>
        <v>0.14979157260401263</v>
      </c>
      <c r="D21" s="7">
        <f t="shared" si="4"/>
        <v>1.4166126631820002</v>
      </c>
      <c r="E21" s="6">
        <f t="shared" si="3"/>
        <v>1.5664042357860128</v>
      </c>
      <c r="K21" t="s">
        <v>4</v>
      </c>
    </row>
    <row r="22" spans="1:15" x14ac:dyDescent="0.25">
      <c r="A22">
        <f t="shared" si="2"/>
        <v>39750</v>
      </c>
      <c r="B22">
        <f t="shared" si="0"/>
        <v>18750</v>
      </c>
      <c r="C22" s="7">
        <f t="shared" si="1"/>
        <v>0.14607322951208651</v>
      </c>
      <c r="D22" s="7">
        <f t="shared" si="4"/>
        <v>1.3814474544956423</v>
      </c>
      <c r="E22" s="6">
        <f t="shared" si="3"/>
        <v>1.5275206840077289</v>
      </c>
      <c r="K22" t="s">
        <v>2</v>
      </c>
    </row>
    <row r="23" spans="1:15" x14ac:dyDescent="0.25">
      <c r="A23">
        <f t="shared" si="2"/>
        <v>38250</v>
      </c>
      <c r="B23">
        <f t="shared" si="0"/>
        <v>20250</v>
      </c>
      <c r="C23" s="7">
        <f t="shared" si="1"/>
        <v>0.1424471885110519</v>
      </c>
      <c r="D23" s="7">
        <f t="shared" si="4"/>
        <v>1.3471551674865321</v>
      </c>
      <c r="E23" s="6">
        <f t="shared" si="3"/>
        <v>1.4896023559975839</v>
      </c>
      <c r="K23" t="s">
        <v>21</v>
      </c>
    </row>
    <row r="24" spans="1:15" x14ac:dyDescent="0.25">
      <c r="A24">
        <f t="shared" si="2"/>
        <v>36750</v>
      </c>
      <c r="B24">
        <f t="shared" si="0"/>
        <v>21750</v>
      </c>
      <c r="C24" s="7">
        <f t="shared" si="1"/>
        <v>0.13891115834489171</v>
      </c>
      <c r="D24" s="7">
        <f t="shared" si="4"/>
        <v>1.313714133230097</v>
      </c>
      <c r="E24" s="6">
        <f t="shared" si="3"/>
        <v>1.4526252915749887</v>
      </c>
    </row>
    <row r="25" spans="1:15" x14ac:dyDescent="0.25">
      <c r="A25">
        <f t="shared" si="2"/>
        <v>35250</v>
      </c>
      <c r="B25">
        <f t="shared" si="0"/>
        <v>23250</v>
      </c>
      <c r="C25" s="7">
        <f t="shared" si="1"/>
        <v>0.13546290463446004</v>
      </c>
      <c r="D25" s="7">
        <f t="shared" si="4"/>
        <v>1.2811032206991542</v>
      </c>
      <c r="E25" s="6">
        <f t="shared" si="3"/>
        <v>1.4165661253336141</v>
      </c>
      <c r="J25" s="5" t="s">
        <v>8</v>
      </c>
      <c r="K25" t="s">
        <v>18</v>
      </c>
    </row>
    <row r="26" spans="1:15" x14ac:dyDescent="0.25">
      <c r="A26">
        <f t="shared" si="2"/>
        <v>33750</v>
      </c>
      <c r="B26">
        <f t="shared" si="0"/>
        <v>24750</v>
      </c>
      <c r="C26" s="7">
        <f t="shared" si="1"/>
        <v>0.13210024846560228</v>
      </c>
      <c r="D26" s="7">
        <f t="shared" si="4"/>
        <v>1.2493018234114446</v>
      </c>
      <c r="E26" s="6">
        <f t="shared" si="3"/>
        <v>1.3814020718770468</v>
      </c>
      <c r="K26" t="s">
        <v>26</v>
      </c>
      <c r="O26" t="s">
        <v>32</v>
      </c>
    </row>
    <row r="27" spans="1:15" x14ac:dyDescent="0.25">
      <c r="A27">
        <f t="shared" si="2"/>
        <v>32250</v>
      </c>
      <c r="B27">
        <f t="shared" si="0"/>
        <v>26250</v>
      </c>
      <c r="C27" s="7">
        <f t="shared" si="1"/>
        <v>0.12882106501232277</v>
      </c>
      <c r="D27" s="7">
        <f t="shared" si="4"/>
        <v>1.2182898464086198</v>
      </c>
      <c r="E27" s="6">
        <f t="shared" si="3"/>
        <v>1.3471109114209425</v>
      </c>
      <c r="K27" t="s">
        <v>27</v>
      </c>
      <c r="N27">
        <f>213750</f>
        <v>213750</v>
      </c>
      <c r="O27">
        <f>N11-N27+1500/2</f>
        <v>11250</v>
      </c>
    </row>
    <row r="28" spans="1:15" x14ac:dyDescent="0.25">
      <c r="A28">
        <f t="shared" si="2"/>
        <v>30750</v>
      </c>
      <c r="B28">
        <f t="shared" si="0"/>
        <v>27750</v>
      </c>
      <c r="C28" s="7">
        <f t="shared" si="1"/>
        <v>0.12562328219413035</v>
      </c>
      <c r="D28" s="7">
        <f t="shared" si="4"/>
        <v>1.1880476935584543</v>
      </c>
      <c r="E28" s="6">
        <f t="shared" si="3"/>
        <v>1.3136709757525846</v>
      </c>
      <c r="K28" t="s">
        <v>20</v>
      </c>
    </row>
    <row r="29" spans="1:15" x14ac:dyDescent="0.25">
      <c r="A29">
        <f t="shared" si="2"/>
        <v>29250</v>
      </c>
      <c r="B29">
        <f t="shared" si="0"/>
        <v>29250</v>
      </c>
      <c r="C29" s="7">
        <f t="shared" si="1"/>
        <v>0.12250487936671312</v>
      </c>
      <c r="D29" s="7">
        <f t="shared" si="4"/>
        <v>1.1585562551722639</v>
      </c>
      <c r="E29" s="6">
        <f t="shared" si="3"/>
        <v>1.2810611345389771</v>
      </c>
      <c r="K29" t="s">
        <v>28</v>
      </c>
    </row>
    <row r="30" spans="1:15" x14ac:dyDescent="0.25">
      <c r="A30">
        <f t="shared" si="2"/>
        <v>27750</v>
      </c>
      <c r="B30">
        <f t="shared" si="0"/>
        <v>30750</v>
      </c>
      <c r="C30" s="7">
        <f t="shared" si="1"/>
        <v>0.11946388604511515</v>
      </c>
      <c r="D30" s="7">
        <f t="shared" si="4"/>
        <v>1.1297968959296987</v>
      </c>
      <c r="E30" s="6">
        <f t="shared" si="3"/>
        <v>1.2492607819748138</v>
      </c>
      <c r="K30" t="s">
        <v>29</v>
      </c>
    </row>
    <row r="31" spans="1:15" x14ac:dyDescent="0.25">
      <c r="A31">
        <f t="shared" si="2"/>
        <v>26250</v>
      </c>
      <c r="B31">
        <f t="shared" si="0"/>
        <v>32250</v>
      </c>
      <c r="C31" s="7">
        <f t="shared" si="1"/>
        <v>0.11649838065860851</v>
      </c>
      <c r="D31" s="7">
        <f t="shared" si="4"/>
        <v>1.1017514431032878</v>
      </c>
      <c r="E31" s="6">
        <f t="shared" si="3"/>
        <v>1.2182498237618962</v>
      </c>
    </row>
    <row r="32" spans="1:15" x14ac:dyDescent="0.25">
      <c r="A32">
        <f t="shared" si="2"/>
        <v>24750</v>
      </c>
      <c r="B32">
        <f t="shared" si="0"/>
        <v>33750</v>
      </c>
      <c r="C32" s="7">
        <f t="shared" si="1"/>
        <v>0.11360648933647342</v>
      </c>
      <c r="D32" s="7">
        <f t="shared" si="4"/>
        <v>1.0744021750752881</v>
      </c>
      <c r="E32" s="6">
        <f t="shared" si="3"/>
        <v>1.1880086644117616</v>
      </c>
      <c r="K32" t="s">
        <v>6</v>
      </c>
    </row>
    <row r="33" spans="1:11" x14ac:dyDescent="0.25">
      <c r="A33">
        <f t="shared" si="2"/>
        <v>23250</v>
      </c>
      <c r="B33">
        <f t="shared" si="0"/>
        <v>35250</v>
      </c>
      <c r="C33" s="7">
        <f t="shared" si="1"/>
        <v>0.11078638472391969</v>
      </c>
      <c r="D33" s="7">
        <f t="shared" si="4"/>
        <v>1.0477318101395872</v>
      </c>
      <c r="E33" s="6">
        <f t="shared" si="3"/>
        <v>1.1585181948635068</v>
      </c>
      <c r="K33" t="s">
        <v>30</v>
      </c>
    </row>
    <row r="34" spans="1:11" x14ac:dyDescent="0.25">
      <c r="A34">
        <f t="shared" si="2"/>
        <v>21750</v>
      </c>
      <c r="B34">
        <f t="shared" si="0"/>
        <v>36750</v>
      </c>
      <c r="C34" s="7">
        <f t="shared" si="1"/>
        <v>0.10803628482740109</v>
      </c>
      <c r="D34" s="7">
        <f t="shared" si="4"/>
        <v>1.0217234955815797</v>
      </c>
      <c r="E34" s="6">
        <f t="shared" si="3"/>
        <v>1.1297597804089807</v>
      </c>
      <c r="K34" t="s">
        <v>7</v>
      </c>
    </row>
    <row r="35" spans="1:11" x14ac:dyDescent="0.25">
      <c r="A35">
        <f t="shared" si="2"/>
        <v>20250</v>
      </c>
      <c r="B35">
        <f t="shared" si="0"/>
        <v>38250</v>
      </c>
      <c r="C35" s="7">
        <f t="shared" si="1"/>
        <v>0.10535445188859283</v>
      </c>
      <c r="D35" s="7">
        <f t="shared" si="4"/>
        <v>0.99636079702912084</v>
      </c>
      <c r="E35" s="6">
        <f t="shared" si="3"/>
        <v>1.1017152489177136</v>
      </c>
    </row>
    <row r="36" spans="1:11" x14ac:dyDescent="0.25">
      <c r="A36">
        <f t="shared" si="2"/>
        <v>18750</v>
      </c>
      <c r="B36">
        <f t="shared" si="0"/>
        <v>39750</v>
      </c>
      <c r="C36" s="7">
        <f t="shared" si="1"/>
        <v>0.10273919128632106</v>
      </c>
      <c r="D36" s="7">
        <f t="shared" si="4"/>
        <v>0.97162768806782274</v>
      </c>
      <c r="E36" s="6">
        <f t="shared" si="3"/>
        <v>1.0743668793541439</v>
      </c>
    </row>
    <row r="37" spans="1:11" x14ac:dyDescent="0.25">
      <c r="A37">
        <f t="shared" si="2"/>
        <v>17250</v>
      </c>
      <c r="B37">
        <f t="shared" si="0"/>
        <v>41250</v>
      </c>
      <c r="C37" s="7">
        <f t="shared" si="1"/>
        <v>0.10018885046574987</v>
      </c>
      <c r="D37" s="7">
        <f t="shared" si="4"/>
        <v>0.94750854011413921</v>
      </c>
      <c r="E37" s="6">
        <f t="shared" si="3"/>
        <v>1.047697390579889</v>
      </c>
    </row>
    <row r="38" spans="1:11" x14ac:dyDescent="0.25">
      <c r="A38">
        <f t="shared" si="2"/>
        <v>15750</v>
      </c>
      <c r="B38">
        <f t="shared" si="0"/>
        <v>42750</v>
      </c>
      <c r="C38" s="7">
        <f t="shared" si="1"/>
        <v>9.7701817894150042E-2</v>
      </c>
      <c r="D38" s="7">
        <f t="shared" si="4"/>
        <v>0.92398811253983104</v>
      </c>
      <c r="E38" s="6">
        <f t="shared" si="3"/>
        <v>1.021689930433981</v>
      </c>
    </row>
    <row r="39" spans="1:11" x14ac:dyDescent="0.25">
      <c r="A39">
        <f t="shared" si="2"/>
        <v>14250</v>
      </c>
      <c r="B39">
        <f t="shared" si="0"/>
        <v>44250</v>
      </c>
      <c r="C39" s="7">
        <f t="shared" si="1"/>
        <v>9.5276522042588879E-2</v>
      </c>
      <c r="D39" s="7">
        <f t="shared" si="4"/>
        <v>0.90105154304157964</v>
      </c>
      <c r="E39" s="6">
        <f t="shared" si="3"/>
        <v>0.99632806508416849</v>
      </c>
    </row>
    <row r="40" spans="1:11" x14ac:dyDescent="0.25">
      <c r="A40">
        <f t="shared" si="2"/>
        <v>12750</v>
      </c>
      <c r="B40">
        <f t="shared" si="0"/>
        <v>45750</v>
      </c>
      <c r="C40" s="7">
        <f t="shared" si="1"/>
        <v>9.2911430392898064E-2</v>
      </c>
      <c r="D40" s="7">
        <f t="shared" si="4"/>
        <v>0.87868433824965775</v>
      </c>
      <c r="E40" s="6">
        <f t="shared" si="3"/>
        <v>0.97159576864255581</v>
      </c>
    </row>
    <row r="41" spans="1:11" x14ac:dyDescent="0.25">
      <c r="A41">
        <f t="shared" si="2"/>
        <v>11250</v>
      </c>
      <c r="B41">
        <f t="shared" si="0"/>
        <v>47250</v>
      </c>
      <c r="C41" s="7">
        <f t="shared" si="1"/>
        <v>9.0605048469292099E-2</v>
      </c>
      <c r="D41" s="7">
        <f t="shared" si="4"/>
        <v>0.85687236456972615</v>
      </c>
      <c r="E41" s="6">
        <f t="shared" si="3"/>
        <v>0.94747741303901822</v>
      </c>
    </row>
    <row r="42" spans="1:11" x14ac:dyDescent="0.25">
      <c r="A42">
        <f t="shared" si="2"/>
        <v>9750</v>
      </c>
      <c r="B42">
        <f t="shared" si="0"/>
        <v>48750</v>
      </c>
      <c r="C42" s="7">
        <f t="shared" si="1"/>
        <v>8.835591889402522E-2</v>
      </c>
      <c r="D42" s="7">
        <f t="shared" si="4"/>
        <v>0.83560183925196974</v>
      </c>
      <c r="E42" s="6">
        <f t="shared" si="3"/>
        <v>0.92395775814599501</v>
      </c>
    </row>
    <row r="43" spans="1:11" x14ac:dyDescent="0.25">
      <c r="A43">
        <f t="shared" si="2"/>
        <v>8250</v>
      </c>
      <c r="B43">
        <f t="shared" si="0"/>
        <v>50250</v>
      </c>
      <c r="C43" s="7">
        <f t="shared" si="1"/>
        <v>8.6162620466490189E-2</v>
      </c>
      <c r="D43" s="7">
        <f t="shared" si="4"/>
        <v>0.8148593216819251</v>
      </c>
      <c r="E43" s="6">
        <f t="shared" si="3"/>
        <v>0.90102194214841524</v>
      </c>
    </row>
    <row r="44" spans="1:11" x14ac:dyDescent="0.25">
      <c r="A44">
        <f t="shared" si="2"/>
        <v>6750</v>
      </c>
      <c r="B44">
        <f t="shared" si="0"/>
        <v>51750</v>
      </c>
      <c r="C44" s="7">
        <f t="shared" si="1"/>
        <v>8.4023767265177018E-2</v>
      </c>
      <c r="D44" s="7">
        <f t="shared" si="4"/>
        <v>0.79463170488750468</v>
      </c>
      <c r="E44" s="6">
        <f t="shared" si="3"/>
        <v>0.87865547215268169</v>
      </c>
    </row>
    <row r="45" spans="1:11" x14ac:dyDescent="0.25">
      <c r="A45">
        <f t="shared" si="2"/>
        <v>5250</v>
      </c>
      <c r="B45">
        <f t="shared" si="0"/>
        <v>53250</v>
      </c>
      <c r="C45" s="7">
        <f t="shared" si="1"/>
        <v>8.1938007771924282E-2</v>
      </c>
      <c r="D45" s="7">
        <f t="shared" si="4"/>
        <v>0.77490620725684056</v>
      </c>
      <c r="E45" s="6">
        <f t="shared" si="3"/>
        <v>0.85684421502876484</v>
      </c>
    </row>
    <row r="46" spans="1:11" x14ac:dyDescent="0.25">
      <c r="A46">
        <f t="shared" si="2"/>
        <v>3750</v>
      </c>
      <c r="B46">
        <f t="shared" si="0"/>
        <v>54750</v>
      </c>
      <c r="C46" s="7">
        <f t="shared" si="1"/>
        <v>7.9904024017909275E-2</v>
      </c>
      <c r="D46" s="7">
        <f t="shared" si="4"/>
        <v>0.75567036446172364</v>
      </c>
      <c r="E46" s="6">
        <f t="shared" si="3"/>
        <v>0.83557438847963295</v>
      </c>
    </row>
    <row r="47" spans="1:11" x14ac:dyDescent="0.25">
      <c r="A47">
        <f t="shared" si="2"/>
        <v>2250</v>
      </c>
      <c r="B47">
        <f t="shared" si="0"/>
        <v>56250</v>
      </c>
      <c r="C47" s="7">
        <f t="shared" si="1"/>
        <v>7.7920530750837921E-2</v>
      </c>
      <c r="D47" s="7">
        <f t="shared" si="4"/>
        <v>0.73691202158152969</v>
      </c>
      <c r="E47" s="6">
        <f t="shared" si="3"/>
        <v>0.81483255233236762</v>
      </c>
    </row>
    <row r="48" spans="1:11" x14ac:dyDescent="0.25">
      <c r="A48">
        <f t="shared" si="2"/>
        <v>750</v>
      </c>
      <c r="B48">
        <f t="shared" si="0"/>
        <v>57750</v>
      </c>
      <c r="C48" s="7">
        <f t="shared" si="1"/>
        <v>7.5986274622807715E-2</v>
      </c>
      <c r="D48" s="7">
        <f t="shared" si="4"/>
        <v>0.71861932542265672</v>
      </c>
      <c r="E48" s="6">
        <f t="shared" si="3"/>
        <v>0.79460560004546443</v>
      </c>
    </row>
    <row r="49" spans="3:3" x14ac:dyDescent="0.25">
      <c r="C49" s="3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Analytical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KEScandrett</dc:creator>
  <cp:lastModifiedBy>DSI-D34</cp:lastModifiedBy>
  <dcterms:created xsi:type="dcterms:W3CDTF">2016-09-12T08:15:38Z</dcterms:created>
  <dcterms:modified xsi:type="dcterms:W3CDTF">2021-01-19T07:47:15Z</dcterms:modified>
</cp:coreProperties>
</file>